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9755" windowHeight="12270" activeTab="1"/>
  </bookViews>
  <sheets>
    <sheet name="Calculations limited to confirm" sheetId="1" r:id="rId1"/>
    <sheet name="Calculations Total etiologies" sheetId="2" r:id="rId2"/>
  </sheets>
  <definedNames/>
  <calcPr fullCalcOnLoad="1"/>
</workbook>
</file>

<file path=xl/sharedStrings.xml><?xml version="1.0" encoding="utf-8"?>
<sst xmlns="http://schemas.openxmlformats.org/spreadsheetml/2006/main" count="220" uniqueCount="135">
  <si>
    <t>Calculations on Relative Amounts of Illness from Foods for persons Drinking Raw Milk</t>
  </si>
  <si>
    <t>Using Data displayed in Fig. 3 &amp; 4 of Wise Traditions Article</t>
  </si>
  <si>
    <t>Using "confirmed" cases from Healthy People 2020 and Dr. Beals' comprehesive database</t>
  </si>
  <si>
    <t>Line #</t>
  </si>
  <si>
    <t>Description</t>
  </si>
  <si>
    <t>Number</t>
  </si>
  <si>
    <t>Explaination of calculations</t>
  </si>
  <si>
    <t>Sources of Information</t>
  </si>
  <si>
    <t>Document</t>
  </si>
  <si>
    <t>Link</t>
  </si>
  <si>
    <t>Factors that introduce Uncertainty</t>
  </si>
  <si>
    <t>Percentatge of US Total Population drinking raw milk</t>
  </si>
  <si>
    <t>Source data</t>
  </si>
  <si>
    <t>Phone survey in FoodNet Regions in a 12 month interval 2006-7, extrapolated to entire population</t>
  </si>
  <si>
    <t>Responses reflect actual consumption</t>
  </si>
  <si>
    <t>Population in USA 2010</t>
  </si>
  <si>
    <t>US Census</t>
  </si>
  <si>
    <t>None</t>
  </si>
  <si>
    <t>Number of people drinking raw milk in 2010.  *</t>
  </si>
  <si>
    <t>Line #1 times Line #2</t>
  </si>
  <si>
    <t>See Lines 1 &amp; 2</t>
  </si>
  <si>
    <t>Percentage remains the same as in 2006-7</t>
  </si>
  <si>
    <t>Among people in US; Baseline data for 4 major pathogens, confirmed cases, Reported **</t>
  </si>
  <si>
    <t>US agencies responsible for public health</t>
  </si>
  <si>
    <t>Healthy People 2020</t>
  </si>
  <si>
    <t>Baseline metric designed to remove uncertainty</t>
  </si>
  <si>
    <t>Average annual confirmed illnesses in outbreaks attributed to drinking raw milk.***, ****</t>
  </si>
  <si>
    <t>Dr. Beals' comprehensive database</t>
  </si>
  <si>
    <t>Note: This is the sum of the annual individual pathogen numbers in Figure # 1 of the article</t>
  </si>
  <si>
    <t>NA</t>
  </si>
  <si>
    <t>Most important factor is availability of any form of publication that describes results of the incident investigation.  Note also that this assumes that all illnesses associated with drinking raw milk are occur in clusters.</t>
  </si>
  <si>
    <t>Line #4 times Line #1</t>
  </si>
  <si>
    <t>Calculated</t>
  </si>
  <si>
    <t>There is no published report on total foodborne illnesses among raw milk drinkers</t>
  </si>
  <si>
    <t>Raw milk drinkers are probably less likely to be susceptible to foodborne illness, and less likely to consume risky foods that are mass marketed</t>
  </si>
  <si>
    <t>Annual numbers of illnesses among raw milk drinkers excluding those attributed to drinking raw milk</t>
  </si>
  <si>
    <t>Line #6 minus Line #5</t>
  </si>
  <si>
    <t>Among raw milk drinkers; Percentage of illness from all foods that are attributed to raw milk (Beals database)</t>
  </si>
  <si>
    <t>Line#5 divided by Line #6</t>
  </si>
  <si>
    <t xml:space="preserve">Among raw milk drinkers; Percentage attributed to drinking raw milk of the total illnesses from all foods except raw milk </t>
  </si>
  <si>
    <t>Line #5 divided by Line #7 expressed as percentage</t>
  </si>
  <si>
    <t>Risk from illness drinking raw milk compared to risk for illness from all foods</t>
  </si>
  <si>
    <t>Rate of confirmed and reported illness from all foods, per 100,000 people (Beals database)</t>
  </si>
  <si>
    <t>(Line  #4 divided by line #2) times 100,000</t>
  </si>
  <si>
    <t>Rate of illness among raw milk drinkers, from raw milk per 100,000 raw milk drinkers (Beals database)</t>
  </si>
  <si>
    <t>(Line#5 divided by Line #3) times 100,000</t>
  </si>
  <si>
    <t>Times more likely to become sick from some other food, than from drinking raw milk (Beals database) ++  +++</t>
  </si>
  <si>
    <t>(Line#11divided by( (Line#5 divided by Line #3) times 100,000))</t>
  </si>
  <si>
    <t>13a</t>
  </si>
  <si>
    <t>Line # 11 divided by Line #12</t>
  </si>
  <si>
    <t>[this used to do reality check by changing numbers and observing effects on final !!!</t>
  </si>
  <si>
    <t>Total People</t>
  </si>
  <si>
    <t>Raw Milk drinkers</t>
  </si>
  <si>
    <t>Footnotes:</t>
  </si>
  <si>
    <t>Illnesses</t>
  </si>
  <si>
    <t>Rate (illness per person)</t>
  </si>
  <si>
    <t>one illness per _____ people</t>
  </si>
  <si>
    <t>Calculations per 100,000</t>
  </si>
  <si>
    <t>Times</t>
  </si>
  <si>
    <t xml:space="preserve">* </t>
  </si>
  <si>
    <t>Assumes rate of drinking raw milk is the same in 2010 as it was in 2006-7</t>
  </si>
  <si>
    <t>all foods total US population</t>
  </si>
  <si>
    <t>**</t>
  </si>
  <si>
    <t>Healthy People 2020 baseline sum of each of the 4 pathogens</t>
  </si>
  <si>
    <t>all foods only raw milk drinkers</t>
  </si>
  <si>
    <t>***</t>
  </si>
  <si>
    <t>Number is average confirmed illnesses from 1/1/1999 to 3/25/2011</t>
  </si>
  <si>
    <t>raw milk</t>
  </si>
  <si>
    <t>****</t>
  </si>
  <si>
    <t>Does not exclude illnesses that were incorrectly attributed to raw milk.  Also includes secondary infection illnesses if confirmed</t>
  </si>
  <si>
    <t>!!!</t>
  </si>
  <si>
    <t>for instance if you double the number of illness in raw milk drinkers the "Times" is one half</t>
  </si>
  <si>
    <t>*****</t>
  </si>
  <si>
    <t xml:space="preserve">Assumes that the rate of illnesses from all foods among raw milk drinkers is the same as for the general public. </t>
  </si>
  <si>
    <t>++</t>
  </si>
  <si>
    <t>Note this calculation used total illness minus the illness attributed to raw milk.</t>
  </si>
  <si>
    <t>+++</t>
  </si>
  <si>
    <t>Assumes rate of foodborne illness from all foods is the same in raw milk drinkers, as it is in the general population</t>
  </si>
  <si>
    <r>
      <t xml:space="preserve">Estimated annual number of illnesses (4 common pathogens) caused by consumption of </t>
    </r>
    <r>
      <rPr>
        <b/>
        <sz val="10"/>
        <rFont val="Arial"/>
        <family val="2"/>
      </rPr>
      <t>ALL</t>
    </r>
    <r>
      <rPr>
        <sz val="10"/>
        <rFont val="Arial"/>
        <family val="0"/>
      </rPr>
      <t xml:space="preserve"> foods, among raw milk drinkers. *****</t>
    </r>
  </si>
  <si>
    <t>Variables</t>
  </si>
  <si>
    <t>% drinking raw milk</t>
  </si>
  <si>
    <t>Number Beals illnesses</t>
  </si>
  <si>
    <t>Number Oliver illnesses</t>
  </si>
  <si>
    <t>People in US; estimate of Annual Number of illnesses caused by consumption of ALL foods, all etiologic agents **</t>
  </si>
  <si>
    <t>Scallan et al 2011</t>
  </si>
  <si>
    <t>Summary Foodborne Illness in USA     Scallan, et al 2011Emerg. Infect.Dis. 17:7-15</t>
  </si>
  <si>
    <t>Factor to increase numbers by assuming under reporting of illnesses</t>
  </si>
  <si>
    <t>4a</t>
  </si>
  <si>
    <t>People in US; actual reported domestically acquired foodborne illnesses for the four major pathogens. Baseline for 2010.</t>
  </si>
  <si>
    <t>Average annual illnesses in outbreaks attributed to drinking raw milk.***, ****</t>
  </si>
  <si>
    <t>5 Oliver</t>
  </si>
  <si>
    <t>Average annual illnesses in outbreaks attributed to drinking raw milk.******</t>
  </si>
  <si>
    <t>Dr. Oliver et al,  excluding outbreaks associated with dairy products other than fluid milk</t>
  </si>
  <si>
    <t>Food Safety Hazards Associated with Consumption of Raw Milk.  Foodborne Pathogens and Disease 6(7):793-806, 2010 Table 3</t>
  </si>
  <si>
    <t>http://img.pr.com/release-file/1004/228127/2009OliverFoodbornePathogensa.pdf</t>
  </si>
  <si>
    <t>5a</t>
  </si>
  <si>
    <t>Average annual illnesses in outbreaks attributed to drinking raw milk. This includes ONLY cases that were reported as "confirmed".***</t>
  </si>
  <si>
    <t>Note: This is the sum of the annual individual pathogen numbers in the small bars in Fig. 3 or 4</t>
  </si>
  <si>
    <t>See lines 4 &amp; 1</t>
  </si>
  <si>
    <t>See lines 6 &amp; 5</t>
  </si>
  <si>
    <t>7a</t>
  </si>
  <si>
    <t xml:space="preserve">Annual numbers of confirmed illnesses from 4 major pathogens among raw milk drinkers </t>
  </si>
  <si>
    <t>Line #4a times % raw milk drinkers (3.04%)</t>
  </si>
  <si>
    <t>7b</t>
  </si>
  <si>
    <t>Annual numbers of confirmed illnesses from 4 major pathogens among raw milk drinkers excluding confirmed cases attributed to drinking raw milk</t>
  </si>
  <si>
    <t>Line #7a minus Line #5a</t>
  </si>
  <si>
    <t>8a</t>
  </si>
  <si>
    <t>Line #5a divided by Line #4a</t>
  </si>
  <si>
    <t>9 Oliver</t>
  </si>
  <si>
    <t>Among raw milk drinkers; Percentage of illness from all foods that are attributed to raw milk</t>
  </si>
  <si>
    <t>Line #5 Oliver divided by Line #6</t>
  </si>
  <si>
    <t>9 Oliver 2</t>
  </si>
  <si>
    <t>Line 5 Oliver divided by Line 7</t>
  </si>
  <si>
    <t>9a</t>
  </si>
  <si>
    <t>Line #5a divided by Line #7a</t>
  </si>
  <si>
    <t>Rate of illness from all foods, per 100,000 people (Beals database)</t>
  </si>
  <si>
    <t>Times more likely to become sick from some other food, than from drinking raw milk (Beals database)</t>
  </si>
  <si>
    <t>11a</t>
  </si>
  <si>
    <t>Rate of illness from all foods, per 100,000 people (Oliver publication)</t>
  </si>
  <si>
    <t>12a</t>
  </si>
  <si>
    <t>Rate of illness among raw milk drinkers, from raw milk per 100,000 raw milk drinkers (Oliver publication)</t>
  </si>
  <si>
    <t>(Line#5 Oliver, divided by Line #3) times 100,000</t>
  </si>
  <si>
    <t>Times more likely to become sick from some other food, than from drinking raw milk (Oliver publication)</t>
  </si>
  <si>
    <t>(Line # 11a divided by Line #12a)</t>
  </si>
  <si>
    <t>all foods</t>
  </si>
  <si>
    <t>This is any agent, any type of disease, includes illness related to travel to other countries. But is the total annual illnesses attributed to consuming food</t>
  </si>
  <si>
    <t>Number is average illnesses from 1/1/1999 to 3/25/2011</t>
  </si>
  <si>
    <t>Does not exclude illnesses that were incorrectly attributed to raw milk.   Also includes all illness (either confirmed or presumed, and includes illness passed secondarily.</t>
  </si>
  <si>
    <t>Illness from all foods if drink raw milk</t>
  </si>
  <si>
    <t>******</t>
  </si>
  <si>
    <r>
      <t xml:space="preserve">Most important factor is availability of any form of publication that describes results of the incident investigation.  Note also that this assumes that all illnesses associated with drinking raw milk are occur in clusters.   But does </t>
    </r>
    <r>
      <rPr>
        <b/>
        <sz val="10"/>
        <rFont val="Arial"/>
        <family val="2"/>
      </rPr>
      <t>not</t>
    </r>
    <r>
      <rPr>
        <sz val="10"/>
        <rFont val="Arial"/>
        <family val="0"/>
      </rPr>
      <t xml:space="preserve"> include illnesse</t>
    </r>
  </si>
  <si>
    <r>
      <t xml:space="preserve">Estimated annual number of illnesses (all etiologies) caused by consumption of </t>
    </r>
    <r>
      <rPr>
        <b/>
        <sz val="10"/>
        <rFont val="Arial"/>
        <family val="2"/>
      </rPr>
      <t>ALL</t>
    </r>
    <r>
      <rPr>
        <sz val="10"/>
        <rFont val="Arial"/>
        <family val="0"/>
      </rPr>
      <t xml:space="preserve"> foods, among raw milk drinkers. *****</t>
    </r>
  </si>
  <si>
    <r>
      <t xml:space="preserve">Among raw milk drinkers; Percentage of </t>
    </r>
    <r>
      <rPr>
        <b/>
        <sz val="10"/>
        <rFont val="Arial"/>
        <family val="2"/>
      </rPr>
      <t>confirmed</t>
    </r>
    <r>
      <rPr>
        <sz val="10"/>
        <rFont val="Arial"/>
        <family val="0"/>
      </rPr>
      <t xml:space="preserve"> illness from </t>
    </r>
    <r>
      <rPr>
        <b/>
        <sz val="10"/>
        <rFont val="Arial"/>
        <family val="2"/>
      </rPr>
      <t>4 major pathogens</t>
    </r>
    <r>
      <rPr>
        <sz val="10"/>
        <rFont val="Arial"/>
        <family val="0"/>
      </rPr>
      <t xml:space="preserve"> from all foods that are attributed to raw milk</t>
    </r>
  </si>
  <si>
    <r>
      <t xml:space="preserve">Among raw milk drinkers; Percentage attributed to drinking raw milk of the total </t>
    </r>
    <r>
      <rPr>
        <b/>
        <sz val="10"/>
        <rFont val="Arial"/>
        <family val="2"/>
      </rPr>
      <t>confirmed</t>
    </r>
    <r>
      <rPr>
        <sz val="10"/>
        <rFont val="Arial"/>
        <family val="0"/>
      </rPr>
      <t xml:space="preserve"> illnesses f</t>
    </r>
    <r>
      <rPr>
        <b/>
        <sz val="10"/>
        <rFont val="Arial"/>
        <family val="2"/>
      </rPr>
      <t>rom 4 major pathogens</t>
    </r>
    <r>
      <rPr>
        <sz val="10"/>
        <rFont val="Arial"/>
        <family val="0"/>
      </rPr>
      <t xml:space="preserve"> from all foods except raw milk </t>
    </r>
  </si>
  <si>
    <t>This used to do check on formulas by changing the base numbers and seeing if results are correct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</si>
</sst>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0000"/>
    <numFmt numFmtId="168" formatCode="0.000"/>
    <numFmt numFmtId="169" formatCode="0.0000000"/>
    <numFmt numFmtId="170" formatCode="0.00000"/>
    <numFmt numFmtId="171" formatCode="#,##0.000000"/>
    <numFmt numFmtId="172" formatCode="#,##0.00000000"/>
    <numFmt numFmtId="173" formatCode="0.00000000"/>
    <numFmt numFmtId="174" formatCode="#,##0.000"/>
    <numFmt numFmtId="175" formatCode="0.000000"/>
  </numFmts>
  <fonts count="40">
    <font>
      <sz val="10"/>
      <name val="Arial"/>
      <family val="0"/>
    </font>
    <font>
      <sz val="8"/>
      <name val="Arial"/>
      <family val="0"/>
    </font>
    <font>
      <b/>
      <sz val="12"/>
      <name val="Arial"/>
      <family val="2"/>
    </font>
    <font>
      <b/>
      <sz val="10"/>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0" fillId="0" borderId="0" xfId="0" applyAlignment="1">
      <alignment wrapText="1"/>
    </xf>
    <xf numFmtId="0" fontId="0" fillId="33" borderId="0" xfId="0" applyFill="1" applyAlignment="1">
      <alignment wrapText="1"/>
    </xf>
    <xf numFmtId="0" fontId="0" fillId="0" borderId="0" xfId="0" applyAlignment="1">
      <alignment horizontal="center"/>
    </xf>
    <xf numFmtId="0" fontId="0" fillId="34" borderId="0" xfId="0" applyFill="1" applyAlignment="1">
      <alignment/>
    </xf>
    <xf numFmtId="0" fontId="0" fillId="34"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10" fontId="3" fillId="0" borderId="0" xfId="0" applyNumberFormat="1" applyFont="1" applyAlignment="1">
      <alignment horizontal="center"/>
    </xf>
    <xf numFmtId="0" fontId="0" fillId="0" borderId="0" xfId="0" applyAlignment="1">
      <alignment horizontal="center" wrapText="1"/>
    </xf>
    <xf numFmtId="3" fontId="3" fillId="33" borderId="0" xfId="0" applyNumberFormat="1" applyFont="1" applyFill="1" applyAlignment="1">
      <alignment/>
    </xf>
    <xf numFmtId="3" fontId="0" fillId="33" borderId="0" xfId="0" applyNumberFormat="1" applyFill="1" applyAlignment="1">
      <alignment horizontal="center"/>
    </xf>
    <xf numFmtId="3" fontId="3" fillId="33" borderId="0" xfId="0" applyNumberFormat="1" applyFont="1" applyFill="1" applyAlignment="1">
      <alignment horizontal="center"/>
    </xf>
    <xf numFmtId="0" fontId="3" fillId="33" borderId="0" xfId="0" applyFont="1" applyFill="1" applyAlignment="1">
      <alignment horizontal="center"/>
    </xf>
    <xf numFmtId="3" fontId="0" fillId="0" borderId="0" xfId="0" applyNumberFormat="1" applyAlignment="1">
      <alignment horizontal="center"/>
    </xf>
    <xf numFmtId="0" fontId="0" fillId="35" borderId="0" xfId="0" applyFont="1" applyFill="1" applyAlignment="1">
      <alignment horizontal="center" wrapText="1"/>
    </xf>
    <xf numFmtId="164" fontId="0" fillId="0" borderId="0" xfId="0" applyNumberFormat="1" applyAlignment="1">
      <alignment horizontal="center"/>
    </xf>
    <xf numFmtId="165" fontId="0" fillId="0" borderId="0" xfId="0" applyNumberFormat="1" applyAlignment="1">
      <alignment horizontal="center"/>
    </xf>
    <xf numFmtId="3" fontId="0" fillId="0" borderId="0" xfId="0" applyNumberFormat="1" applyAlignment="1">
      <alignment wrapText="1"/>
    </xf>
    <xf numFmtId="174" fontId="0" fillId="33" borderId="0" xfId="0" applyNumberFormat="1" applyFill="1" applyAlignment="1">
      <alignment horizontal="center"/>
    </xf>
    <xf numFmtId="3" fontId="0" fillId="36" borderId="0" xfId="0" applyNumberFormat="1" applyFill="1" applyAlignment="1">
      <alignment horizontal="center"/>
    </xf>
    <xf numFmtId="3" fontId="3" fillId="0" borderId="0" xfId="0" applyNumberFormat="1" applyFont="1" applyAlignment="1">
      <alignment horizontal="center"/>
    </xf>
    <xf numFmtId="0" fontId="3" fillId="36" borderId="10" xfId="0" applyFont="1" applyFill="1" applyBorder="1" applyAlignment="1">
      <alignment wrapText="1"/>
    </xf>
    <xf numFmtId="0" fontId="0" fillId="0" borderId="11" xfId="0" applyBorder="1" applyAlignment="1">
      <alignment wrapText="1"/>
    </xf>
    <xf numFmtId="3" fontId="3" fillId="0" borderId="11" xfId="0" applyNumberFormat="1" applyFont="1"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wrapText="1"/>
    </xf>
    <xf numFmtId="0" fontId="0" fillId="0" borderId="0" xfId="0" applyBorder="1" applyAlignment="1">
      <alignment wrapText="1"/>
    </xf>
    <xf numFmtId="3" fontId="0" fillId="0" borderId="0" xfId="0" applyNumberFormat="1" applyBorder="1" applyAlignment="1">
      <alignment horizontal="center" wrapText="1"/>
    </xf>
    <xf numFmtId="0" fontId="0" fillId="0" borderId="0" xfId="0" applyBorder="1" applyAlignment="1">
      <alignment horizontal="center"/>
    </xf>
    <xf numFmtId="0" fontId="0" fillId="0" borderId="14" xfId="0" applyBorder="1" applyAlignment="1">
      <alignment/>
    </xf>
    <xf numFmtId="0" fontId="0" fillId="0" borderId="0" xfId="0" applyAlignment="1">
      <alignment horizontal="right"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right" wrapText="1"/>
    </xf>
    <xf numFmtId="3" fontId="3" fillId="0" borderId="0" xfId="0" applyNumberFormat="1" applyFont="1" applyBorder="1" applyAlignment="1">
      <alignment horizontal="center"/>
    </xf>
    <xf numFmtId="171" fontId="0" fillId="0" borderId="0" xfId="0" applyNumberFormat="1" applyBorder="1" applyAlignment="1">
      <alignment horizontal="center" wrapText="1"/>
    </xf>
    <xf numFmtId="172" fontId="0" fillId="0" borderId="0" xfId="0" applyNumberFormat="1" applyBorder="1" applyAlignment="1">
      <alignment horizontal="center"/>
    </xf>
    <xf numFmtId="4" fontId="0" fillId="0" borderId="0" xfId="0" applyNumberFormat="1" applyBorder="1" applyAlignment="1">
      <alignment horizontal="center"/>
    </xf>
    <xf numFmtId="170" fontId="0" fillId="0" borderId="14" xfId="0" applyNumberFormat="1" applyBorder="1" applyAlignment="1">
      <alignment wrapText="1"/>
    </xf>
    <xf numFmtId="1" fontId="0" fillId="36" borderId="14" xfId="0" applyNumberFormat="1" applyFill="1" applyBorder="1" applyAlignment="1">
      <alignment horizontal="center"/>
    </xf>
    <xf numFmtId="0" fontId="0" fillId="0" borderId="15" xfId="0" applyBorder="1" applyAlignment="1">
      <alignment horizontal="right" wrapText="1"/>
    </xf>
    <xf numFmtId="0" fontId="0" fillId="0" borderId="16" xfId="0" applyFont="1" applyBorder="1" applyAlignment="1">
      <alignment horizontal="center"/>
    </xf>
    <xf numFmtId="169" fontId="0" fillId="0" borderId="16" xfId="0" applyNumberFormat="1" applyBorder="1" applyAlignment="1">
      <alignment horizontal="center" wrapText="1"/>
    </xf>
    <xf numFmtId="172" fontId="0" fillId="0" borderId="16" xfId="0" applyNumberFormat="1" applyBorder="1" applyAlignment="1">
      <alignment horizontal="center"/>
    </xf>
    <xf numFmtId="167" fontId="0" fillId="0" borderId="16" xfId="0" applyNumberFormat="1" applyBorder="1" applyAlignment="1">
      <alignment horizontal="center"/>
    </xf>
    <xf numFmtId="0" fontId="0" fillId="0" borderId="17" xfId="0" applyBorder="1" applyAlignment="1">
      <alignment/>
    </xf>
    <xf numFmtId="0" fontId="3" fillId="0" borderId="0" xfId="0" applyFont="1" applyAlignment="1">
      <alignment horizontal="right" vertical="center" wrapText="1"/>
    </xf>
    <xf numFmtId="3" fontId="0" fillId="0" borderId="0" xfId="0" applyNumberFormat="1" applyAlignment="1">
      <alignment horizontal="center" wrapText="1"/>
    </xf>
    <xf numFmtId="173" fontId="0" fillId="0" borderId="0" xfId="0" applyNumberFormat="1" applyAlignment="1">
      <alignment horizontal="center"/>
    </xf>
    <xf numFmtId="0" fontId="0" fillId="0" borderId="0" xfId="0" applyAlignment="1" quotePrefix="1">
      <alignment horizontal="center"/>
    </xf>
    <xf numFmtId="0" fontId="3" fillId="0" borderId="0" xfId="0" applyFont="1" applyFill="1" applyAlignment="1">
      <alignment horizontal="center"/>
    </xf>
    <xf numFmtId="0" fontId="4" fillId="0" borderId="0" xfId="0" applyFont="1" applyAlignment="1">
      <alignment/>
    </xf>
    <xf numFmtId="2" fontId="3" fillId="0" borderId="0" xfId="0" applyNumberFormat="1" applyFont="1" applyAlignment="1">
      <alignment horizontal="center"/>
    </xf>
    <xf numFmtId="166" fontId="0" fillId="0" borderId="0" xfId="0" applyNumberFormat="1" applyAlignment="1">
      <alignment horizontal="center"/>
    </xf>
    <xf numFmtId="3" fontId="0" fillId="0" borderId="0" xfId="0" applyNumberFormat="1" applyFill="1" applyAlignment="1">
      <alignment horizontal="center"/>
    </xf>
    <xf numFmtId="3" fontId="0" fillId="34" borderId="0" xfId="0" applyNumberFormat="1" applyFill="1" applyAlignment="1">
      <alignment horizontal="center"/>
    </xf>
    <xf numFmtId="174" fontId="0" fillId="34" borderId="0" xfId="0" applyNumberFormat="1" applyFill="1" applyAlignment="1">
      <alignment horizontal="center"/>
    </xf>
    <xf numFmtId="0" fontId="0" fillId="0" borderId="0" xfId="0" applyFont="1" applyBorder="1" applyAlignment="1">
      <alignment horizontal="center"/>
    </xf>
    <xf numFmtId="169" fontId="0" fillId="0" borderId="0" xfId="0" applyNumberFormat="1" applyBorder="1" applyAlignment="1">
      <alignment horizontal="center" wrapText="1"/>
    </xf>
    <xf numFmtId="167" fontId="0" fillId="0" borderId="0" xfId="0" applyNumberFormat="1" applyBorder="1" applyAlignment="1">
      <alignment horizontal="center"/>
    </xf>
    <xf numFmtId="3" fontId="0" fillId="0" borderId="14" xfId="0" applyNumberFormat="1" applyBorder="1" applyAlignment="1">
      <alignment horizontal="center" wrapText="1"/>
    </xf>
    <xf numFmtId="0" fontId="0" fillId="0" borderId="0" xfId="0" applyBorder="1" applyAlignment="1">
      <alignment/>
    </xf>
    <xf numFmtId="173" fontId="0" fillId="0" borderId="0" xfId="0" applyNumberFormat="1" applyBorder="1" applyAlignment="1">
      <alignment horizontal="center"/>
    </xf>
    <xf numFmtId="3" fontId="0" fillId="0" borderId="16" xfId="0" applyNumberFormat="1" applyBorder="1" applyAlignment="1">
      <alignment horizontal="center" wrapText="1"/>
    </xf>
    <xf numFmtId="171" fontId="0" fillId="0" borderId="16" xfId="0" applyNumberFormat="1" applyBorder="1" applyAlignment="1">
      <alignment horizontal="center" wrapText="1"/>
    </xf>
    <xf numFmtId="0" fontId="0" fillId="0" borderId="16" xfId="0" applyBorder="1" applyAlignment="1">
      <alignment horizontal="center"/>
    </xf>
    <xf numFmtId="3" fontId="0" fillId="0" borderId="17" xfId="0" applyNumberFormat="1" applyBorder="1" applyAlignment="1">
      <alignment horizontal="center" wrapText="1"/>
    </xf>
    <xf numFmtId="0" fontId="3" fillId="0" borderId="10" xfId="0" applyFont="1" applyBorder="1" applyAlignment="1">
      <alignment wrapText="1"/>
    </xf>
    <xf numFmtId="0" fontId="2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2"/>
  <sheetViews>
    <sheetView zoomScalePageLayoutView="0" workbookViewId="0" topLeftCell="A1">
      <selection activeCell="D26" sqref="D26"/>
    </sheetView>
  </sheetViews>
  <sheetFormatPr defaultColWidth="9.140625" defaultRowHeight="12.75"/>
  <cols>
    <col min="2" max="2" width="55.140625" style="0" customWidth="1"/>
    <col min="3" max="3" width="14.8515625" style="0" bestFit="1" customWidth="1"/>
    <col min="4" max="4" width="26.7109375" style="2" bestFit="1" customWidth="1"/>
    <col min="5" max="5" width="29.140625" style="2" customWidth="1"/>
    <col min="6" max="6" width="17.8515625" style="2" customWidth="1"/>
    <col min="7" max="7" width="29.421875" style="4" customWidth="1"/>
    <col min="8" max="8" width="32.28125" style="2" bestFit="1" customWidth="1"/>
    <col min="9" max="9" width="12.28125" style="0" customWidth="1"/>
  </cols>
  <sheetData>
    <row r="1" spans="1:5" ht="26.25">
      <c r="A1" s="1" t="s">
        <v>0</v>
      </c>
      <c r="E1" s="3" t="s">
        <v>1</v>
      </c>
    </row>
    <row r="2" spans="1:5" ht="15.75">
      <c r="A2" s="1"/>
      <c r="B2" s="5" t="s">
        <v>2</v>
      </c>
      <c r="C2" s="5"/>
      <c r="D2" s="6"/>
      <c r="E2" s="3"/>
    </row>
    <row r="4" spans="1:8" s="7" customFormat="1" ht="12.75">
      <c r="A4" s="7" t="s">
        <v>3</v>
      </c>
      <c r="B4" s="7" t="s">
        <v>4</v>
      </c>
      <c r="C4" s="7" t="s">
        <v>5</v>
      </c>
      <c r="D4" s="8" t="s">
        <v>6</v>
      </c>
      <c r="E4" s="8" t="s">
        <v>7</v>
      </c>
      <c r="F4" s="8" t="s">
        <v>8</v>
      </c>
      <c r="G4" s="7" t="s">
        <v>9</v>
      </c>
      <c r="H4" s="8" t="s">
        <v>10</v>
      </c>
    </row>
    <row r="5" spans="1:8" ht="51">
      <c r="A5" s="4">
        <v>1</v>
      </c>
      <c r="B5" s="2" t="s">
        <v>11</v>
      </c>
      <c r="C5" s="9">
        <f>528/17372</f>
        <v>0.030393737048123416</v>
      </c>
      <c r="D5" s="10" t="s">
        <v>12</v>
      </c>
      <c r="E5" s="2" t="s">
        <v>13</v>
      </c>
      <c r="H5" s="2" t="s">
        <v>14</v>
      </c>
    </row>
    <row r="6" spans="1:8" ht="12.75">
      <c r="A6" s="4">
        <v>2</v>
      </c>
      <c r="B6" s="2" t="s">
        <v>15</v>
      </c>
      <c r="C6" s="11">
        <v>308745538</v>
      </c>
      <c r="D6" s="10" t="s">
        <v>12</v>
      </c>
      <c r="E6" s="2" t="s">
        <v>16</v>
      </c>
      <c r="H6" s="2" t="s">
        <v>17</v>
      </c>
    </row>
    <row r="7" spans="1:8" ht="25.5">
      <c r="A7" s="4">
        <v>3</v>
      </c>
      <c r="B7" s="2" t="s">
        <v>18</v>
      </c>
      <c r="C7" s="12">
        <f>+C6*C5</f>
        <v>9383930.696753396</v>
      </c>
      <c r="D7" s="10" t="s">
        <v>19</v>
      </c>
      <c r="E7" s="2" t="s">
        <v>20</v>
      </c>
      <c r="G7" s="4" t="s">
        <v>17</v>
      </c>
      <c r="H7" s="2" t="s">
        <v>21</v>
      </c>
    </row>
    <row r="8" spans="1:8" ht="67.5" customHeight="1">
      <c r="A8" s="4">
        <v>4</v>
      </c>
      <c r="B8" s="2" t="s">
        <v>22</v>
      </c>
      <c r="C8" s="13">
        <v>90771</v>
      </c>
      <c r="D8" s="10" t="s">
        <v>12</v>
      </c>
      <c r="E8" s="2" t="s">
        <v>23</v>
      </c>
      <c r="F8" s="2" t="s">
        <v>24</v>
      </c>
      <c r="H8" s="2" t="s">
        <v>25</v>
      </c>
    </row>
    <row r="9" spans="1:8" ht="89.25">
      <c r="A9" s="4">
        <v>5</v>
      </c>
      <c r="B9" s="2" t="s">
        <v>26</v>
      </c>
      <c r="C9" s="14">
        <v>18.17</v>
      </c>
      <c r="D9" s="10" t="s">
        <v>12</v>
      </c>
      <c r="E9" s="2" t="s">
        <v>27</v>
      </c>
      <c r="F9" s="2" t="s">
        <v>28</v>
      </c>
      <c r="G9" s="10" t="s">
        <v>29</v>
      </c>
      <c r="H9" s="2" t="s">
        <v>30</v>
      </c>
    </row>
    <row r="10" spans="1:8" ht="63.75">
      <c r="A10" s="4">
        <v>6</v>
      </c>
      <c r="B10" s="2" t="s">
        <v>78</v>
      </c>
      <c r="C10" s="15">
        <f>48000000*0.0304</f>
        <v>1459200</v>
      </c>
      <c r="D10" s="2" t="s">
        <v>31</v>
      </c>
      <c r="E10" s="10" t="s">
        <v>32</v>
      </c>
      <c r="F10" s="16" t="s">
        <v>33</v>
      </c>
      <c r="G10" s="4" t="s">
        <v>17</v>
      </c>
      <c r="H10" s="2" t="s">
        <v>34</v>
      </c>
    </row>
    <row r="11" spans="1:7" ht="25.5">
      <c r="A11" s="4">
        <v>7</v>
      </c>
      <c r="B11" s="2" t="s">
        <v>35</v>
      </c>
      <c r="C11" s="15">
        <f>+C10-C9</f>
        <v>1459181.83</v>
      </c>
      <c r="D11" s="2" t="s">
        <v>36</v>
      </c>
      <c r="E11" s="10" t="s">
        <v>32</v>
      </c>
      <c r="G11" s="4" t="s">
        <v>17</v>
      </c>
    </row>
    <row r="12" spans="1:5" ht="25.5">
      <c r="A12" s="4">
        <v>8</v>
      </c>
      <c r="B12" s="2" t="s">
        <v>37</v>
      </c>
      <c r="C12" s="17">
        <f>+C9/C10</f>
        <v>1.245202850877193E-05</v>
      </c>
      <c r="D12" s="2" t="s">
        <v>38</v>
      </c>
      <c r="E12" s="10" t="s">
        <v>32</v>
      </c>
    </row>
    <row r="13" spans="1:5" ht="25.5">
      <c r="A13" s="4">
        <v>9</v>
      </c>
      <c r="B13" s="2" t="s">
        <v>39</v>
      </c>
      <c r="C13" s="18">
        <f>+C9/C11</f>
        <v>1.2452183563716662E-05</v>
      </c>
      <c r="D13" s="2" t="s">
        <v>40</v>
      </c>
      <c r="E13" s="10" t="s">
        <v>32</v>
      </c>
    </row>
    <row r="14" spans="1:5" ht="25.5">
      <c r="A14" s="4">
        <v>10</v>
      </c>
      <c r="B14" s="2" t="s">
        <v>41</v>
      </c>
      <c r="C14" s="4"/>
      <c r="E14" s="10" t="s">
        <v>32</v>
      </c>
    </row>
    <row r="15" spans="1:6" ht="25.5">
      <c r="A15" s="4">
        <v>11</v>
      </c>
      <c r="B15" s="2" t="s">
        <v>42</v>
      </c>
      <c r="C15" s="12">
        <f>(+C8/+C6)*100000</f>
        <v>29.39993905272244</v>
      </c>
      <c r="D15" s="2" t="s">
        <v>43</v>
      </c>
      <c r="E15" s="10" t="s">
        <v>32</v>
      </c>
      <c r="F15" s="19"/>
    </row>
    <row r="16" spans="1:5" ht="25.5">
      <c r="A16" s="4">
        <v>12</v>
      </c>
      <c r="B16" s="2" t="s">
        <v>44</v>
      </c>
      <c r="C16" s="20">
        <f>(+C9/C7)*100000</f>
        <v>0.19362888097933595</v>
      </c>
      <c r="D16" s="2" t="s">
        <v>45</v>
      </c>
      <c r="E16" s="10" t="s">
        <v>32</v>
      </c>
    </row>
    <row r="17" spans="1:5" ht="38.25">
      <c r="A17" s="4">
        <v>13</v>
      </c>
      <c r="B17" s="2" t="s">
        <v>46</v>
      </c>
      <c r="C17" s="21">
        <f>+C15/((+C9/C7)*100000)</f>
        <v>151.83653855779912</v>
      </c>
      <c r="D17" s="2" t="s">
        <v>47</v>
      </c>
      <c r="E17" s="10" t="s">
        <v>32</v>
      </c>
    </row>
    <row r="18" spans="1:4" ht="25.5">
      <c r="A18" s="4" t="s">
        <v>48</v>
      </c>
      <c r="B18" s="2" t="s">
        <v>46</v>
      </c>
      <c r="C18" s="21">
        <f>+C15/C16</f>
        <v>151.83653855779912</v>
      </c>
      <c r="D18" s="2" t="s">
        <v>49</v>
      </c>
    </row>
    <row r="19" spans="1:6" ht="13.5" thickBot="1">
      <c r="A19" s="4"/>
      <c r="B19" s="2"/>
      <c r="C19" s="4"/>
      <c r="F19" s="22"/>
    </row>
    <row r="20" spans="1:10" ht="38.25">
      <c r="A20" s="4"/>
      <c r="B20" s="2"/>
      <c r="C20" s="4"/>
      <c r="E20" s="23" t="s">
        <v>50</v>
      </c>
      <c r="F20" s="24" t="s">
        <v>51</v>
      </c>
      <c r="G20" s="25">
        <f>+C6</f>
        <v>308745538</v>
      </c>
      <c r="H20" s="26"/>
      <c r="I20" s="24"/>
      <c r="J20" s="27"/>
    </row>
    <row r="21" spans="1:10" ht="12.75">
      <c r="A21" s="4"/>
      <c r="B21" s="2"/>
      <c r="C21" s="4"/>
      <c r="E21" s="28"/>
      <c r="F21" s="29" t="s">
        <v>52</v>
      </c>
      <c r="G21" s="30">
        <v>9385864.3552</v>
      </c>
      <c r="H21" s="31"/>
      <c r="I21" s="29"/>
      <c r="J21" s="32"/>
    </row>
    <row r="22" spans="2:10" ht="12.75">
      <c r="B22" s="2"/>
      <c r="C22" s="4"/>
      <c r="E22" s="28"/>
      <c r="F22" s="29"/>
      <c r="G22" s="29"/>
      <c r="H22" s="31"/>
      <c r="I22" s="29"/>
      <c r="J22" s="32"/>
    </row>
    <row r="23" spans="1:10" ht="25.5">
      <c r="A23" s="4" t="s">
        <v>53</v>
      </c>
      <c r="B23" s="2"/>
      <c r="C23" s="4"/>
      <c r="D23" s="33"/>
      <c r="E23" s="28"/>
      <c r="F23" s="34" t="s">
        <v>54</v>
      </c>
      <c r="G23" s="34" t="s">
        <v>55</v>
      </c>
      <c r="H23" s="34" t="s">
        <v>56</v>
      </c>
      <c r="I23" s="34" t="s">
        <v>57</v>
      </c>
      <c r="J23" s="35" t="s">
        <v>58</v>
      </c>
    </row>
    <row r="24" spans="1:10" ht="25.5">
      <c r="A24" s="4" t="s">
        <v>59</v>
      </c>
      <c r="B24" s="2" t="s">
        <v>60</v>
      </c>
      <c r="C24" s="4"/>
      <c r="D24" s="33"/>
      <c r="E24" s="36" t="s">
        <v>61</v>
      </c>
      <c r="F24" s="37">
        <v>90771</v>
      </c>
      <c r="G24" s="38">
        <f>+F24/+G20</f>
        <v>0.0002939993905272244</v>
      </c>
      <c r="H24" s="39">
        <f>+F24/G20</f>
        <v>0.0002939993905272244</v>
      </c>
      <c r="I24" s="40">
        <f>+G24*100000</f>
        <v>29.39993905272244</v>
      </c>
      <c r="J24" s="41"/>
    </row>
    <row r="25" spans="1:10" ht="12.75">
      <c r="A25" s="4" t="s">
        <v>62</v>
      </c>
      <c r="B25" s="2" t="s">
        <v>63</v>
      </c>
      <c r="C25" s="4"/>
      <c r="E25" s="28" t="s">
        <v>64</v>
      </c>
      <c r="F25" s="30">
        <f>+F24*0.0304</f>
        <v>2759.4384</v>
      </c>
      <c r="G25" s="38">
        <f>+F25/+G21</f>
        <v>0.0002939993905272244</v>
      </c>
      <c r="H25" s="39">
        <f>+F25/G21</f>
        <v>0.0002939993905272244</v>
      </c>
      <c r="I25" s="40">
        <f>+G25*100000</f>
        <v>29.39993905272244</v>
      </c>
      <c r="J25" s="42">
        <f>+I25/I26</f>
        <v>151.8678260869565</v>
      </c>
    </row>
    <row r="26" spans="1:10" ht="26.25" thickBot="1">
      <c r="A26" s="4" t="s">
        <v>65</v>
      </c>
      <c r="B26" s="2" t="s">
        <v>66</v>
      </c>
      <c r="C26" s="4"/>
      <c r="E26" s="43" t="s">
        <v>67</v>
      </c>
      <c r="F26" s="44">
        <f>18.17</f>
        <v>18.17</v>
      </c>
      <c r="G26" s="45">
        <f>+F26/+G21</f>
        <v>1.9358898991474742E-06</v>
      </c>
      <c r="H26" s="46">
        <f>+F26/G21</f>
        <v>1.9358898991474742E-06</v>
      </c>
      <c r="I26" s="47">
        <f>+G26*100000</f>
        <v>0.19358898991474743</v>
      </c>
      <c r="J26" s="48"/>
    </row>
    <row r="27" spans="1:6" ht="63.75">
      <c r="A27" s="4" t="s">
        <v>68</v>
      </c>
      <c r="B27" s="2" t="s">
        <v>69</v>
      </c>
      <c r="C27" s="4"/>
      <c r="E27" s="49" t="s">
        <v>70</v>
      </c>
      <c r="F27" s="50" t="s">
        <v>71</v>
      </c>
    </row>
    <row r="28" spans="1:7" ht="25.5">
      <c r="A28" s="4" t="s">
        <v>72</v>
      </c>
      <c r="B28" s="2" t="s">
        <v>73</v>
      </c>
      <c r="C28" s="4"/>
      <c r="F28" s="10"/>
      <c r="G28" s="51"/>
    </row>
    <row r="29" spans="1:3" ht="25.5">
      <c r="A29" s="52" t="s">
        <v>74</v>
      </c>
      <c r="B29" s="2" t="s">
        <v>75</v>
      </c>
      <c r="C29" s="4"/>
    </row>
    <row r="30" spans="1:3" ht="25.5">
      <c r="A30" s="52" t="s">
        <v>76</v>
      </c>
      <c r="B30" s="2" t="s">
        <v>77</v>
      </c>
      <c r="C30" s="4"/>
    </row>
    <row r="31" ht="12.75">
      <c r="C31" s="4"/>
    </row>
    <row r="32" spans="1:3" ht="12.75">
      <c r="A32" s="52"/>
      <c r="B32" s="2"/>
      <c r="C32" s="4"/>
    </row>
    <row r="33" spans="1:3" ht="12.75">
      <c r="A33" s="4"/>
      <c r="B33" s="2"/>
      <c r="C33" s="4"/>
    </row>
    <row r="34" spans="1:3" ht="12.75">
      <c r="A34" s="4"/>
      <c r="B34" s="2"/>
      <c r="C34" s="4"/>
    </row>
    <row r="35" spans="1:2" ht="12.75">
      <c r="A35" s="4"/>
      <c r="B35" s="2"/>
    </row>
    <row r="36" spans="1:2" ht="12.75">
      <c r="A36" s="4"/>
      <c r="B36" s="2"/>
    </row>
    <row r="37" spans="1:2" ht="12.75">
      <c r="A37" s="4"/>
      <c r="B37" s="2"/>
    </row>
    <row r="38" spans="1:2" ht="12.75">
      <c r="A38" s="4"/>
      <c r="B38" s="2"/>
    </row>
    <row r="39" spans="1:2" ht="12.75">
      <c r="A39" s="4"/>
      <c r="B39" s="2"/>
    </row>
    <row r="40" spans="1:2" ht="12.75">
      <c r="A40" s="4"/>
      <c r="B40" s="2"/>
    </row>
    <row r="41" spans="1:2" ht="12.75">
      <c r="A41" s="4"/>
      <c r="B41" s="2"/>
    </row>
    <row r="42" spans="1:2" ht="12.75">
      <c r="A42" s="4"/>
      <c r="B42" s="2"/>
    </row>
    <row r="43" spans="1:2" ht="12.75">
      <c r="A43" s="4"/>
      <c r="B43" s="2"/>
    </row>
    <row r="44" spans="1:2" ht="12.75">
      <c r="A44" s="4"/>
      <c r="B44" s="2"/>
    </row>
    <row r="45" ht="12.75">
      <c r="B45" s="2"/>
    </row>
    <row r="46" ht="12.75">
      <c r="B46" s="2"/>
    </row>
    <row r="47" ht="12.75">
      <c r="B47" s="2"/>
    </row>
    <row r="48" ht="12.75">
      <c r="B48" s="2"/>
    </row>
    <row r="49" ht="12.75">
      <c r="B49" s="2"/>
    </row>
    <row r="50" ht="12.75">
      <c r="B50" s="2"/>
    </row>
    <row r="51" ht="12.75">
      <c r="B51" s="2"/>
    </row>
    <row r="52" ht="12.75">
      <c r="B52" s="2"/>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69"/>
  <sheetViews>
    <sheetView tabSelected="1" zoomScalePageLayoutView="0" workbookViewId="0" topLeftCell="A1">
      <selection activeCell="A1" sqref="A1"/>
    </sheetView>
  </sheetViews>
  <sheetFormatPr defaultColWidth="9.140625" defaultRowHeight="12.75"/>
  <cols>
    <col min="2" max="2" width="55.140625" style="0" customWidth="1"/>
    <col min="3" max="3" width="18.57421875" style="0" bestFit="1" customWidth="1"/>
    <col min="4" max="4" width="26.7109375" style="2" bestFit="1" customWidth="1"/>
    <col min="5" max="5" width="29.140625" style="2" customWidth="1"/>
    <col min="6" max="6" width="17.8515625" style="2" customWidth="1"/>
    <col min="7" max="7" width="29.421875" style="4" customWidth="1"/>
    <col min="8" max="8" width="32.28125" style="2" bestFit="1" customWidth="1"/>
    <col min="9" max="9" width="12.28125" style="0" customWidth="1"/>
  </cols>
  <sheetData>
    <row r="1" ht="18">
      <c r="A1" s="71" t="s">
        <v>0</v>
      </c>
    </row>
    <row r="3" ht="12.75">
      <c r="B3" t="s">
        <v>79</v>
      </c>
    </row>
    <row r="4" spans="2:3" ht="12.75">
      <c r="B4" t="s">
        <v>80</v>
      </c>
      <c r="C4" s="9">
        <f>528/17372</f>
        <v>0.030393737048123416</v>
      </c>
    </row>
    <row r="5" spans="2:3" ht="12.75">
      <c r="B5" t="s">
        <v>81</v>
      </c>
      <c r="C5" s="53">
        <v>41.83</v>
      </c>
    </row>
    <row r="6" spans="2:3" ht="12.75">
      <c r="B6" t="s">
        <v>82</v>
      </c>
      <c r="C6" s="4">
        <v>27</v>
      </c>
    </row>
    <row r="7" ht="12.75">
      <c r="C7" s="4"/>
    </row>
    <row r="9" spans="1:8" s="7" customFormat="1" ht="12.75">
      <c r="A9" s="7" t="s">
        <v>3</v>
      </c>
      <c r="B9" s="7" t="s">
        <v>4</v>
      </c>
      <c r="C9" s="7" t="s">
        <v>5</v>
      </c>
      <c r="D9" s="8" t="s">
        <v>6</v>
      </c>
      <c r="E9" s="8" t="s">
        <v>7</v>
      </c>
      <c r="F9" s="8" t="s">
        <v>8</v>
      </c>
      <c r="G9" s="7" t="s">
        <v>9</v>
      </c>
      <c r="H9" s="8" t="s">
        <v>10</v>
      </c>
    </row>
    <row r="10" spans="1:8" ht="51">
      <c r="A10" s="4">
        <v>1</v>
      </c>
      <c r="B10" s="2" t="s">
        <v>11</v>
      </c>
      <c r="C10" s="9">
        <f>+C4</f>
        <v>0.030393737048123416</v>
      </c>
      <c r="D10" s="2" t="s">
        <v>12</v>
      </c>
      <c r="E10" s="2" t="s">
        <v>13</v>
      </c>
      <c r="H10" s="2" t="s">
        <v>14</v>
      </c>
    </row>
    <row r="11" spans="1:8" ht="12.75">
      <c r="A11" s="4">
        <v>2</v>
      </c>
      <c r="B11" s="2" t="s">
        <v>15</v>
      </c>
      <c r="C11" s="13">
        <v>308745538</v>
      </c>
      <c r="D11" s="2" t="s">
        <v>12</v>
      </c>
      <c r="E11" s="2" t="s">
        <v>16</v>
      </c>
      <c r="H11" s="2" t="s">
        <v>17</v>
      </c>
    </row>
    <row r="12" spans="1:8" ht="25.5">
      <c r="A12" s="4">
        <v>3</v>
      </c>
      <c r="B12" s="2" t="s">
        <v>18</v>
      </c>
      <c r="C12" s="12">
        <f>+C11*C10</f>
        <v>9383930.696753396</v>
      </c>
      <c r="D12" s="2" t="s">
        <v>19</v>
      </c>
      <c r="E12" s="2" t="s">
        <v>20</v>
      </c>
      <c r="G12" s="4" t="s">
        <v>17</v>
      </c>
      <c r="H12" s="2" t="s">
        <v>21</v>
      </c>
    </row>
    <row r="13" spans="1:8" ht="67.5" customHeight="1">
      <c r="A13" s="4">
        <v>4</v>
      </c>
      <c r="B13" s="2" t="s">
        <v>83</v>
      </c>
      <c r="C13" s="13">
        <v>48000000</v>
      </c>
      <c r="D13" s="2" t="s">
        <v>12</v>
      </c>
      <c r="E13" s="2" t="s">
        <v>84</v>
      </c>
      <c r="F13" s="2" t="s">
        <v>85</v>
      </c>
      <c r="H13" s="2" t="s">
        <v>86</v>
      </c>
    </row>
    <row r="14" spans="1:8" ht="25.5">
      <c r="A14" s="4" t="s">
        <v>87</v>
      </c>
      <c r="B14" s="2" t="s">
        <v>88</v>
      </c>
      <c r="C14" s="22">
        <v>90771.188172</v>
      </c>
      <c r="D14" s="2" t="s">
        <v>12</v>
      </c>
      <c r="E14" s="2" t="s">
        <v>23</v>
      </c>
      <c r="F14" s="2" t="s">
        <v>24</v>
      </c>
      <c r="H14" s="2" t="s">
        <v>25</v>
      </c>
    </row>
    <row r="15" spans="1:8" ht="102">
      <c r="A15" s="4">
        <v>5</v>
      </c>
      <c r="B15" s="2" t="s">
        <v>89</v>
      </c>
      <c r="C15" s="14">
        <f>+C5</f>
        <v>41.83</v>
      </c>
      <c r="D15" s="2" t="s">
        <v>12</v>
      </c>
      <c r="E15" s="2" t="s">
        <v>27</v>
      </c>
      <c r="F15" s="2" t="s">
        <v>28</v>
      </c>
      <c r="G15" s="10" t="s">
        <v>29</v>
      </c>
      <c r="H15" s="2" t="s">
        <v>130</v>
      </c>
    </row>
    <row r="16" spans="1:7" ht="114.75">
      <c r="A16" s="4" t="s">
        <v>90</v>
      </c>
      <c r="B16" s="2" t="s">
        <v>91</v>
      </c>
      <c r="C16" s="7">
        <f>+C6</f>
        <v>27</v>
      </c>
      <c r="D16" s="2" t="s">
        <v>12</v>
      </c>
      <c r="E16" s="2" t="s">
        <v>92</v>
      </c>
      <c r="F16" s="2" t="s">
        <v>93</v>
      </c>
      <c r="G16" s="54" t="s">
        <v>94</v>
      </c>
    </row>
    <row r="17" spans="1:8" ht="102">
      <c r="A17" s="4" t="s">
        <v>95</v>
      </c>
      <c r="B17" s="2" t="s">
        <v>96</v>
      </c>
      <c r="C17" s="55">
        <v>18.166666666666668</v>
      </c>
      <c r="D17" s="2" t="s">
        <v>12</v>
      </c>
      <c r="E17" s="2" t="s">
        <v>27</v>
      </c>
      <c r="F17" s="2" t="s">
        <v>97</v>
      </c>
      <c r="G17" s="10" t="s">
        <v>29</v>
      </c>
      <c r="H17" s="2" t="s">
        <v>130</v>
      </c>
    </row>
    <row r="18" spans="1:8" ht="63.75">
      <c r="A18" s="4">
        <v>6</v>
      </c>
      <c r="B18" s="2" t="s">
        <v>131</v>
      </c>
      <c r="C18" s="15">
        <f>48000000*0.0304</f>
        <v>1459200</v>
      </c>
      <c r="D18" s="2" t="s">
        <v>31</v>
      </c>
      <c r="E18" s="2" t="s">
        <v>98</v>
      </c>
      <c r="F18" s="2" t="s">
        <v>33</v>
      </c>
      <c r="G18" s="4" t="s">
        <v>17</v>
      </c>
      <c r="H18" s="2" t="s">
        <v>34</v>
      </c>
    </row>
    <row r="19" spans="1:7" ht="25.5">
      <c r="A19" s="4">
        <v>7</v>
      </c>
      <c r="B19" s="2" t="s">
        <v>35</v>
      </c>
      <c r="C19" s="15">
        <f>+C18-C15</f>
        <v>1459158.17</v>
      </c>
      <c r="D19" s="2" t="s">
        <v>36</v>
      </c>
      <c r="E19" s="2" t="s">
        <v>99</v>
      </c>
      <c r="G19" s="4" t="s">
        <v>17</v>
      </c>
    </row>
    <row r="20" spans="1:4" ht="25.5">
      <c r="A20" s="4" t="s">
        <v>100</v>
      </c>
      <c r="B20" s="2" t="s">
        <v>101</v>
      </c>
      <c r="C20" s="15">
        <f>+C14*0.0304</f>
        <v>2759.4441204288</v>
      </c>
      <c r="D20" s="2" t="s">
        <v>102</v>
      </c>
    </row>
    <row r="21" spans="1:4" ht="38.25">
      <c r="A21" s="4" t="s">
        <v>103</v>
      </c>
      <c r="B21" s="2" t="s">
        <v>104</v>
      </c>
      <c r="C21" s="15">
        <f>(+C14*0.0304)-C17</f>
        <v>2741.2774537621335</v>
      </c>
      <c r="D21" s="2" t="s">
        <v>105</v>
      </c>
    </row>
    <row r="22" spans="1:4" ht="25.5">
      <c r="A22" s="4">
        <v>8</v>
      </c>
      <c r="B22" s="2" t="s">
        <v>37</v>
      </c>
      <c r="C22" s="17">
        <f>+C15/C18</f>
        <v>2.8666392543859647E-05</v>
      </c>
      <c r="D22" s="2" t="s">
        <v>38</v>
      </c>
    </row>
    <row r="23" spans="1:4" ht="38.25">
      <c r="A23" s="4" t="s">
        <v>106</v>
      </c>
      <c r="B23" s="2" t="s">
        <v>132</v>
      </c>
      <c r="C23" s="56">
        <f>+C17/C14</f>
        <v>0.0002001369270637189</v>
      </c>
      <c r="D23" s="2" t="s">
        <v>107</v>
      </c>
    </row>
    <row r="24" spans="1:4" ht="25.5">
      <c r="A24" s="4">
        <v>9</v>
      </c>
      <c r="B24" s="2" t="s">
        <v>39</v>
      </c>
      <c r="C24" s="18">
        <f>+C15/C19</f>
        <v>2.8667214329478758E-05</v>
      </c>
      <c r="D24" s="2" t="s">
        <v>40</v>
      </c>
    </row>
    <row r="25" spans="1:4" ht="25.5">
      <c r="A25" s="4" t="s">
        <v>108</v>
      </c>
      <c r="B25" s="2" t="s">
        <v>109</v>
      </c>
      <c r="C25" s="18">
        <f>+C16/C18</f>
        <v>1.8503289473684212E-05</v>
      </c>
      <c r="D25" s="2" t="s">
        <v>110</v>
      </c>
    </row>
    <row r="26" spans="1:4" ht="25.5">
      <c r="A26" s="4" t="s">
        <v>111</v>
      </c>
      <c r="B26" s="2" t="s">
        <v>39</v>
      </c>
      <c r="C26" s="18">
        <f>+C16/C19</f>
        <v>1.8503819911449355E-05</v>
      </c>
      <c r="D26" s="2" t="s">
        <v>112</v>
      </c>
    </row>
    <row r="27" spans="1:4" ht="38.25">
      <c r="A27" s="4" t="s">
        <v>113</v>
      </c>
      <c r="B27" s="2" t="s">
        <v>133</v>
      </c>
      <c r="C27" s="56">
        <f>+C17/C21</f>
        <v>0.0066270806122651705</v>
      </c>
      <c r="D27" s="2" t="s">
        <v>114</v>
      </c>
    </row>
    <row r="28" spans="1:3" ht="25.5">
      <c r="A28" s="4">
        <v>10</v>
      </c>
      <c r="B28" s="2" t="s">
        <v>41</v>
      </c>
      <c r="C28" s="4"/>
    </row>
    <row r="29" spans="1:6" ht="25.5">
      <c r="A29" s="4">
        <v>11</v>
      </c>
      <c r="B29" s="2" t="s">
        <v>115</v>
      </c>
      <c r="C29" s="12">
        <f>(+C13/+C11)*100000</f>
        <v>15546.783383797436</v>
      </c>
      <c r="D29" s="2" t="s">
        <v>43</v>
      </c>
      <c r="F29" s="19">
        <f>48000000*0.0304</f>
        <v>1459200</v>
      </c>
    </row>
    <row r="30" spans="1:4" ht="25.5">
      <c r="A30" s="4">
        <v>12</v>
      </c>
      <c r="B30" s="2" t="s">
        <v>44</v>
      </c>
      <c r="C30" s="20">
        <f>(+C15/C12)*100000</f>
        <v>0.4457620303448333</v>
      </c>
      <c r="D30" s="2" t="s">
        <v>45</v>
      </c>
    </row>
    <row r="31" spans="1:5" ht="38.25">
      <c r="A31" s="4">
        <v>13</v>
      </c>
      <c r="B31" s="2" t="s">
        <v>116</v>
      </c>
      <c r="C31" s="12">
        <f>+C29/((+C15/C12)*100000)</f>
        <v>34876.86775782749</v>
      </c>
      <c r="D31" s="2" t="s">
        <v>47</v>
      </c>
      <c r="E31" s="57"/>
    </row>
    <row r="32" spans="1:4" ht="25.5">
      <c r="A32" s="4" t="s">
        <v>117</v>
      </c>
      <c r="B32" s="2" t="s">
        <v>118</v>
      </c>
      <c r="C32" s="58">
        <f>+C29</f>
        <v>15546.783383797436</v>
      </c>
      <c r="D32" s="2" t="s">
        <v>43</v>
      </c>
    </row>
    <row r="33" spans="1:4" ht="25.5">
      <c r="A33" s="4" t="s">
        <v>119</v>
      </c>
      <c r="B33" s="2" t="s">
        <v>120</v>
      </c>
      <c r="C33" s="59">
        <f>(+C16/+C12)*100000</f>
        <v>0.28772591009587617</v>
      </c>
      <c r="D33" s="2" t="s">
        <v>121</v>
      </c>
    </row>
    <row r="34" spans="1:4" ht="25.5">
      <c r="A34" s="4" t="s">
        <v>48</v>
      </c>
      <c r="B34" s="2" t="s">
        <v>122</v>
      </c>
      <c r="C34" s="58">
        <f>+C32/C33</f>
        <v>54033.310307774955</v>
      </c>
      <c r="D34" s="2" t="s">
        <v>123</v>
      </c>
    </row>
    <row r="35" spans="1:3" ht="13.5" thickBot="1">
      <c r="A35" s="4"/>
      <c r="B35" s="2"/>
      <c r="C35" s="57"/>
    </row>
    <row r="36" spans="1:9" ht="51">
      <c r="A36" s="4"/>
      <c r="B36" s="2"/>
      <c r="C36" s="4"/>
      <c r="D36" s="70" t="s">
        <v>134</v>
      </c>
      <c r="E36" s="24" t="s">
        <v>51</v>
      </c>
      <c r="F36" s="25">
        <f>+C11</f>
        <v>308745538</v>
      </c>
      <c r="G36" s="26"/>
      <c r="H36" s="24"/>
      <c r="I36" s="27"/>
    </row>
    <row r="37" spans="1:9" ht="12.75">
      <c r="A37" s="4"/>
      <c r="B37" s="2"/>
      <c r="C37" s="4"/>
      <c r="D37" s="28"/>
      <c r="E37" s="29" t="s">
        <v>52</v>
      </c>
      <c r="F37" s="30">
        <v>9385864.3552</v>
      </c>
      <c r="G37" s="31"/>
      <c r="H37" s="29"/>
      <c r="I37" s="32"/>
    </row>
    <row r="38" spans="1:9" ht="12.75">
      <c r="A38" s="4"/>
      <c r="B38" s="2"/>
      <c r="C38" s="4"/>
      <c r="D38" s="28"/>
      <c r="E38" s="29"/>
      <c r="F38" s="29"/>
      <c r="G38" s="31"/>
      <c r="H38" s="29"/>
      <c r="I38" s="32"/>
    </row>
    <row r="39" spans="1:9" ht="25.5">
      <c r="A39" s="4"/>
      <c r="B39" s="2"/>
      <c r="C39" s="4"/>
      <c r="D39" s="28"/>
      <c r="E39" s="34" t="s">
        <v>54</v>
      </c>
      <c r="F39" s="34" t="s">
        <v>55</v>
      </c>
      <c r="G39" s="31" t="s">
        <v>56</v>
      </c>
      <c r="H39" s="31" t="s">
        <v>57</v>
      </c>
      <c r="I39" s="35" t="s">
        <v>58</v>
      </c>
    </row>
    <row r="40" spans="1:9" ht="12.75">
      <c r="A40" s="4"/>
      <c r="B40" s="2"/>
      <c r="C40" s="4"/>
      <c r="D40" s="36" t="s">
        <v>124</v>
      </c>
      <c r="E40" s="37">
        <v>48000000</v>
      </c>
      <c r="F40" s="38">
        <f>+E40/+F36</f>
        <v>0.15546783383797436</v>
      </c>
      <c r="G40" s="39">
        <f>+E40/F36</f>
        <v>0.15546783383797436</v>
      </c>
      <c r="H40" s="40">
        <f>+F40*100000</f>
        <v>15546.783383797436</v>
      </c>
      <c r="I40" s="63">
        <f>+H40/H41</f>
        <v>34884.05450633517</v>
      </c>
    </row>
    <row r="41" spans="1:9" ht="25.5">
      <c r="A41" s="4" t="s">
        <v>59</v>
      </c>
      <c r="B41" s="2" t="s">
        <v>60</v>
      </c>
      <c r="C41" s="4"/>
      <c r="D41" s="36" t="s">
        <v>67</v>
      </c>
      <c r="E41" s="60">
        <v>41.83</v>
      </c>
      <c r="F41" s="61">
        <f>+E41/+F37</f>
        <v>4.4567019527429185E-06</v>
      </c>
      <c r="G41" s="39">
        <f>+E41/F37</f>
        <v>4.4567019527429185E-06</v>
      </c>
      <c r="H41" s="62">
        <f>+F41*100000</f>
        <v>0.44567019527429186</v>
      </c>
      <c r="I41" s="63"/>
    </row>
    <row r="42" spans="1:9" ht="39" thickBot="1">
      <c r="A42" s="4" t="s">
        <v>62</v>
      </c>
      <c r="B42" s="2" t="s">
        <v>125</v>
      </c>
      <c r="C42" s="4"/>
      <c r="D42" s="43" t="s">
        <v>128</v>
      </c>
      <c r="E42" s="66">
        <f>48000000*0.0304</f>
        <v>1459200</v>
      </c>
      <c r="F42" s="67">
        <f>+E42/+F37</f>
        <v>0.15546783383797436</v>
      </c>
      <c r="G42" s="68"/>
      <c r="H42" s="68"/>
      <c r="I42" s="69">
        <f>+H40/H41</f>
        <v>34884.05450633517</v>
      </c>
    </row>
    <row r="43" spans="1:9" ht="12.75">
      <c r="A43" s="4" t="s">
        <v>65</v>
      </c>
      <c r="B43" s="2" t="s">
        <v>126</v>
      </c>
      <c r="C43" s="4"/>
      <c r="D43" s="29"/>
      <c r="E43" s="29"/>
      <c r="F43" s="34"/>
      <c r="G43" s="31"/>
      <c r="H43" s="29"/>
      <c r="I43" s="64"/>
    </row>
    <row r="44" spans="1:9" ht="38.25">
      <c r="A44" s="4" t="s">
        <v>68</v>
      </c>
      <c r="B44" s="2" t="s">
        <v>127</v>
      </c>
      <c r="C44" s="4"/>
      <c r="D44" s="29"/>
      <c r="E44" s="29"/>
      <c r="F44" s="34"/>
      <c r="G44" s="31"/>
      <c r="H44" s="29"/>
      <c r="I44" s="64"/>
    </row>
    <row r="45" spans="1:9" ht="25.5">
      <c r="A45" s="4" t="s">
        <v>72</v>
      </c>
      <c r="B45" s="2" t="s">
        <v>73</v>
      </c>
      <c r="C45" s="4"/>
      <c r="D45" s="29"/>
      <c r="E45" s="29"/>
      <c r="F45" s="34"/>
      <c r="G45" s="65"/>
      <c r="H45" s="29"/>
      <c r="I45" s="64"/>
    </row>
    <row r="46" spans="1:3" ht="12.75">
      <c r="A46" s="4"/>
      <c r="B46" s="2"/>
      <c r="C46" s="4"/>
    </row>
    <row r="47" spans="1:3" ht="38.25">
      <c r="A47" s="4" t="s">
        <v>129</v>
      </c>
      <c r="B47" s="2" t="s">
        <v>93</v>
      </c>
      <c r="C47" s="4"/>
    </row>
    <row r="48" spans="1:3" ht="12.75">
      <c r="A48" s="4"/>
      <c r="B48" s="2"/>
      <c r="C48" s="4">
        <f>+C24*C46</f>
        <v>0</v>
      </c>
    </row>
    <row r="49" spans="1:3" ht="12.75">
      <c r="A49" s="4"/>
      <c r="B49" s="2"/>
      <c r="C49" s="4"/>
    </row>
    <row r="50" spans="1:3" ht="12.75">
      <c r="A50" s="4"/>
      <c r="B50" s="2"/>
      <c r="C50" s="4"/>
    </row>
    <row r="51" spans="1:3" ht="12.75">
      <c r="A51" s="4"/>
      <c r="B51" s="2"/>
      <c r="C51" s="4"/>
    </row>
    <row r="52" spans="1:4" ht="12.75">
      <c r="A52" s="4"/>
      <c r="B52" s="2"/>
      <c r="D52" s="2">
        <v>0</v>
      </c>
    </row>
    <row r="53" spans="1:2" ht="12.75">
      <c r="A53" s="4"/>
      <c r="B53" s="2"/>
    </row>
    <row r="54" spans="1:2" ht="12.75">
      <c r="A54" s="4"/>
      <c r="B54" s="2"/>
    </row>
    <row r="55" spans="1:2" ht="12.75">
      <c r="A55" s="4"/>
      <c r="B55" s="2"/>
    </row>
    <row r="56" spans="1:2" ht="12.75">
      <c r="A56" s="4"/>
      <c r="B56" s="2"/>
    </row>
    <row r="57" spans="1:2" ht="12.75">
      <c r="A57" s="4"/>
      <c r="B57" s="2"/>
    </row>
    <row r="58" spans="1:2" ht="12.75">
      <c r="A58" s="4"/>
      <c r="B58" s="2"/>
    </row>
    <row r="59" spans="1:2" ht="12.75">
      <c r="A59" s="4"/>
      <c r="B59" s="2"/>
    </row>
    <row r="60" spans="1:2" ht="12.75">
      <c r="A60" s="4"/>
      <c r="B60" s="2"/>
    </row>
    <row r="61" spans="1:2" ht="12.75">
      <c r="A61" s="4"/>
      <c r="B61" s="2"/>
    </row>
    <row r="62" ht="12.75">
      <c r="B62" s="2"/>
    </row>
    <row r="63" ht="12.75">
      <c r="B63" s="2"/>
    </row>
    <row r="64" ht="12.75">
      <c r="B64" s="2"/>
    </row>
    <row r="65" ht="12.75">
      <c r="B65" s="2"/>
    </row>
    <row r="66" ht="12.75">
      <c r="B66" s="2"/>
    </row>
    <row r="67" ht="12.75">
      <c r="B67" s="2"/>
    </row>
    <row r="68" ht="12.75">
      <c r="B68" s="2"/>
    </row>
    <row r="69" ht="12.75">
      <c r="B69" s="2"/>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 Beals</dc:creator>
  <cp:keywords/>
  <dc:description/>
  <cp:lastModifiedBy>Owner</cp:lastModifiedBy>
  <cp:lastPrinted>2011-06-23T17:22:43Z</cp:lastPrinted>
  <dcterms:created xsi:type="dcterms:W3CDTF">2011-06-23T13:24:42Z</dcterms:created>
  <dcterms:modified xsi:type="dcterms:W3CDTF">2011-07-04T23:29:19Z</dcterms:modified>
  <cp:category/>
  <cp:version/>
  <cp:contentType/>
  <cp:contentStatus/>
</cp:coreProperties>
</file>